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24" i="1" l="1"/>
  <c r="E24" i="1"/>
  <c r="R22" i="1"/>
  <c r="R25" i="1" s="1"/>
  <c r="G22" i="1"/>
  <c r="E22" i="1"/>
  <c r="F22" i="1" s="1"/>
  <c r="R20" i="1"/>
  <c r="E20" i="1"/>
  <c r="O20" i="1" s="1"/>
  <c r="R18" i="1"/>
  <c r="E18" i="1"/>
  <c r="I18" i="1" s="1"/>
  <c r="P18" i="1"/>
  <c r="R16" i="1"/>
  <c r="P16" i="1"/>
  <c r="O16" i="1"/>
  <c r="N16" i="1"/>
  <c r="M16" i="1"/>
  <c r="J16" i="1"/>
  <c r="I16" i="1"/>
  <c r="H16" i="1"/>
  <c r="G16" i="1"/>
  <c r="F16" i="1"/>
  <c r="D14" i="1"/>
  <c r="R13" i="1"/>
  <c r="E13" i="1"/>
  <c r="P13" i="1"/>
  <c r="R12" i="1"/>
  <c r="I12" i="1"/>
  <c r="E12" i="1"/>
  <c r="H12" i="1" s="1"/>
  <c r="P12" i="1"/>
  <c r="R11" i="1"/>
  <c r="R14" i="1" s="1"/>
  <c r="O11" i="1"/>
  <c r="H11" i="1"/>
  <c r="H14" i="1" s="1"/>
  <c r="G11" i="1"/>
  <c r="E11" i="1"/>
  <c r="P11" i="1" s="1"/>
  <c r="P14" i="1" s="1"/>
  <c r="N11" i="1"/>
  <c r="K9" i="1"/>
  <c r="R8" i="1"/>
  <c r="G8" i="1"/>
  <c r="F8" i="1"/>
  <c r="E8" i="1"/>
  <c r="P8" i="1" s="1"/>
  <c r="R7" i="1"/>
  <c r="P7" i="1"/>
  <c r="F7" i="1"/>
  <c r="E7" i="1"/>
  <c r="J7" i="1" s="1"/>
  <c r="J9" i="1" s="1"/>
  <c r="R6" i="1"/>
  <c r="O6" i="1"/>
  <c r="G6" i="1"/>
  <c r="F6" i="1"/>
  <c r="E6" i="1"/>
  <c r="N6" i="1" s="1"/>
  <c r="N18" i="1"/>
  <c r="L11" i="1"/>
  <c r="L14" i="1" s="1"/>
  <c r="R9" i="1"/>
  <c r="F9" i="1"/>
  <c r="M8" i="1"/>
  <c r="L8" i="1"/>
  <c r="L9" i="1"/>
  <c r="K11" i="1"/>
  <c r="K14" i="1" s="1"/>
  <c r="F18" i="1"/>
  <c r="H22" i="1"/>
  <c r="N13" i="1"/>
  <c r="N14" i="1" s="1"/>
  <c r="O7" i="1"/>
  <c r="M13" i="1"/>
  <c r="H6" i="1"/>
  <c r="L6" i="1"/>
  <c r="P6" i="1"/>
  <c r="G7" i="1"/>
  <c r="G9" i="1" s="1"/>
  <c r="M7" i="1"/>
  <c r="M9" i="1"/>
  <c r="H8" i="1"/>
  <c r="N8" i="1"/>
  <c r="I11" i="1"/>
  <c r="I14" i="1" s="1"/>
  <c r="M11" i="1"/>
  <c r="M14" i="1" s="1"/>
  <c r="M12" i="1"/>
  <c r="F13" i="1"/>
  <c r="J13" i="1"/>
  <c r="O13" i="1"/>
  <c r="O14" i="1"/>
  <c r="G18" i="1"/>
  <c r="J20" i="1"/>
  <c r="I22" i="1"/>
  <c r="I13" i="1"/>
  <c r="I20" i="1"/>
  <c r="I7" i="1"/>
  <c r="H13" i="1"/>
  <c r="M18" i="1"/>
  <c r="I6" i="1"/>
  <c r="H7" i="1"/>
  <c r="H9" i="1" s="1"/>
  <c r="I8" i="1"/>
  <c r="F11" i="1"/>
  <c r="F14" i="1" s="1"/>
  <c r="J11" i="1"/>
  <c r="J14" i="1"/>
  <c r="G13" i="1"/>
  <c r="G14" i="1" s="1"/>
  <c r="L13" i="1"/>
  <c r="H18" i="1"/>
  <c r="L18" i="1"/>
  <c r="I9" i="1"/>
  <c r="P9" i="1" l="1"/>
  <c r="P20" i="1"/>
  <c r="F20" i="1"/>
  <c r="K20" i="1"/>
  <c r="L20" i="1"/>
  <c r="O18" i="1"/>
  <c r="K6" i="1"/>
  <c r="J18" i="1"/>
  <c r="M6" i="1"/>
  <c r="J6" i="1"/>
  <c r="N7" i="1"/>
  <c r="N9" i="1" s="1"/>
  <c r="O8" i="1"/>
  <c r="O9" i="1" s="1"/>
  <c r="G20" i="1"/>
  <c r="H20" i="1"/>
  <c r="N20" i="1"/>
  <c r="K18" i="1"/>
  <c r="M2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<sst xmlns="http://schemas.openxmlformats.org/spreadsheetml/2006/main" count="44" uniqueCount="37">
  <si>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</si>
  <si>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</si>
  <si>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</si>
  <si>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</si>
  <si>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</si>
  <si>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</si>
  <si>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</si>
  <si>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</si>
  <si>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</si>
  <si>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</si>
  <si>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</si>
  <si>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</si>
  <si>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</si>
  <si>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</si>
  <si>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</si>
  <si>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</si>
  <si>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</si>
  <si>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</si>
  <si>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</si>
  <si>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</si>
  <si>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</si>
  <si>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</si>
  <si>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</si>
  <si>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5.печенье</t>
  </si>
  <si>
    <t>7.соль</t>
  </si>
  <si>
    <t>всего грамм</t>
  </si>
  <si>
    <t xml:space="preserve">1.каша рисовая молочная </t>
  </si>
  <si>
    <t>молоко</t>
  </si>
  <si>
    <t>рис</t>
  </si>
  <si>
    <t>масло сливочное</t>
  </si>
  <si>
    <t xml:space="preserve">     2.какао с молоком</t>
  </si>
  <si>
    <t>какао</t>
  </si>
  <si>
    <t>4.яйцо</t>
  </si>
  <si>
    <t>6.бананы</t>
  </si>
  <si>
    <t>соль</t>
  </si>
  <si>
    <t>28.02.2022 г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</si>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</sst>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3" fillId="2" borderId="2" xfId="0" applyFont="1" applyFill="1" applyBorder="1" applyAlignment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1" fontId="5" fillId="0" borderId="0" xfId="0" applyNumberFormat="1" applyFont="1"/>
    <xf numFmtId="2" fontId="7" fillId="0" borderId="1" xfId="0" applyNumberFormat="1" applyFont="1" applyBorder="1"/>
    <xf numFmtId="0" fontId="18" fillId="0" borderId="1" xfId="1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7" xfId="1" applyNumberFormat="1" applyFont="1" applyFill="1" applyBorder="1" applyAlignment="1" applyProtection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9" fillId="0" borderId="3" xfId="1" applyNumberFormat="1" applyFont="1" applyFill="1" applyBorder="1" applyAlignment="1" applyProtection="1">
      <alignment horizontal="center" vertical="top" wrapText="1"/>
    </xf>
    <xf numFmtId="0" fontId="9" fillId="0" borderId="4" xfId="1" applyNumberFormat="1" applyFont="1" applyFill="1" applyBorder="1" applyAlignment="1" applyProtection="1">
      <alignment horizontal="center" vertical="top" wrapText="1"/>
    </xf>
    <xf numFmtId="0" fontId="9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B1" sqref="B1"/>
    </sheetView>
  </sheetViews>
  <sheetFormatPr defaultRowHeight="15" x14ac:dyDescent="0.25"/>
  <cols>
    <col min="1" max="1" width="6.5703125" customWidth="1"/>
    <col min="2" max="2" width="13.7109375" customWidth="1"/>
    <col min="3" max="3" width="9.5703125" customWidth="1"/>
    <col min="4" max="4" width="14.140625" customWidth="1"/>
    <col min="5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18" t="s">
        <v>36</v>
      </c>
      <c r="C1" s="18"/>
      <c r="D1" s="18"/>
      <c r="E1" s="18"/>
      <c r="F1" s="18"/>
      <c r="G1" s="18"/>
      <c r="H1" s="18"/>
      <c r="I1" s="18" t="s">
        <v>1</v>
      </c>
      <c r="J1" s="19" t="s">
        <v>35</v>
      </c>
      <c r="K1" s="20"/>
      <c r="L1" s="20"/>
      <c r="M1" s="20"/>
      <c r="N1" s="20"/>
      <c r="O1" s="20"/>
      <c r="P1" s="20"/>
      <c r="Q1" s="20"/>
      <c r="R1" s="20"/>
    </row>
    <row r="2" spans="1:18" ht="33" customHeight="1" x14ac:dyDescent="0.25">
      <c r="A2" s="48"/>
      <c r="B2" s="46" t="s">
        <v>5</v>
      </c>
      <c r="C2" s="50" t="s">
        <v>25</v>
      </c>
      <c r="D2" s="59" t="s">
        <v>6</v>
      </c>
      <c r="E2" s="59" t="s">
        <v>7</v>
      </c>
      <c r="F2" s="38" t="s">
        <v>2</v>
      </c>
      <c r="G2" s="38" t="s">
        <v>3</v>
      </c>
      <c r="H2" s="38" t="s">
        <v>4</v>
      </c>
      <c r="I2" s="38" t="s">
        <v>8</v>
      </c>
      <c r="J2" s="26" t="s">
        <v>9</v>
      </c>
      <c r="K2" s="26"/>
      <c r="L2" s="26"/>
      <c r="M2" s="26" t="s">
        <v>10</v>
      </c>
      <c r="N2" s="26"/>
      <c r="O2" s="26"/>
      <c r="P2" s="26"/>
      <c r="Q2" s="35" t="s">
        <v>11</v>
      </c>
      <c r="R2" s="56" t="s">
        <v>21</v>
      </c>
    </row>
    <row r="3" spans="1:18" ht="24" customHeight="1" x14ac:dyDescent="0.25">
      <c r="A3" s="49"/>
      <c r="B3" s="47"/>
      <c r="C3" s="51"/>
      <c r="D3" s="60"/>
      <c r="E3" s="60"/>
      <c r="F3" s="45"/>
      <c r="G3" s="45"/>
      <c r="H3" s="45"/>
      <c r="I3" s="45"/>
      <c r="J3" s="38" t="s">
        <v>12</v>
      </c>
      <c r="K3" s="40" t="s">
        <v>13</v>
      </c>
      <c r="L3" s="38" t="s">
        <v>14</v>
      </c>
      <c r="M3" s="38" t="s">
        <v>15</v>
      </c>
      <c r="N3" s="38" t="s">
        <v>16</v>
      </c>
      <c r="O3" s="38" t="s">
        <v>17</v>
      </c>
      <c r="P3" s="38" t="s">
        <v>18</v>
      </c>
      <c r="Q3" s="36"/>
      <c r="R3" s="57"/>
    </row>
    <row r="4" spans="1:18" ht="24" customHeight="1" x14ac:dyDescent="0.3">
      <c r="A4" s="21"/>
      <c r="B4" s="22"/>
      <c r="C4" s="52"/>
      <c r="D4" s="61"/>
      <c r="E4" s="61"/>
      <c r="F4" s="39"/>
      <c r="G4" s="39"/>
      <c r="H4" s="39"/>
      <c r="I4" s="39"/>
      <c r="J4" s="39"/>
      <c r="K4" s="41"/>
      <c r="L4" s="39"/>
      <c r="M4" s="39"/>
      <c r="N4" s="39"/>
      <c r="O4" s="39"/>
      <c r="P4" s="39"/>
      <c r="Q4" s="37"/>
      <c r="R4" s="58"/>
    </row>
    <row r="5" spans="1:18" s="6" customFormat="1" ht="19.149999999999999" customHeight="1" x14ac:dyDescent="0.3">
      <c r="A5" s="15"/>
      <c r="B5" s="53" t="s">
        <v>26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s="7" customFormat="1" ht="22.5" customHeight="1" x14ac:dyDescent="0.3">
      <c r="A6" s="15"/>
      <c r="B6" s="14" t="s">
        <v>27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110</v>
      </c>
      <c r="R6" s="23">
        <f>C6/1000*110</f>
        <v>6.6</v>
      </c>
    </row>
    <row r="7" spans="1:18" s="8" customFormat="1" ht="19.5" customHeight="1" x14ac:dyDescent="0.3">
      <c r="A7" s="15"/>
      <c r="B7" s="14" t="s">
        <v>28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75</v>
      </c>
      <c r="R7" s="2">
        <f>C7/1000*75</f>
        <v>3.4499999999999997</v>
      </c>
    </row>
    <row r="8" spans="1:18" s="7" customFormat="1" ht="22.5" customHeight="1" x14ac:dyDescent="0.3">
      <c r="A8" s="15"/>
      <c r="B8" s="14" t="s">
        <v>29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3">
        <f>C8/1000*480</f>
        <v>7.1999999999999993</v>
      </c>
    </row>
    <row r="9" spans="1:18" s="7" customFormat="1" ht="22.5" customHeight="1" x14ac:dyDescent="0.3">
      <c r="A9" s="15"/>
      <c r="B9" s="15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15" customHeight="1" x14ac:dyDescent="0.3">
      <c r="A10" s="15"/>
      <c r="B10" s="27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</row>
    <row r="11" spans="1:18" s="6" customFormat="1" ht="18.75" x14ac:dyDescent="0.3">
      <c r="A11" s="15"/>
      <c r="B11" s="14" t="s">
        <v>27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3">
        <f>C11/1000*110</f>
        <v>6.6</v>
      </c>
    </row>
    <row r="12" spans="1:18" s="10" customFormat="1" ht="22.15" customHeight="1" x14ac:dyDescent="0.3">
      <c r="A12" s="15"/>
      <c r="B12" s="2" t="s">
        <v>20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60</v>
      </c>
      <c r="R12" s="2">
        <f>C12/1000*60</f>
        <v>0.89999999999999991</v>
      </c>
    </row>
    <row r="13" spans="1:18" s="11" customFormat="1" ht="22.15" customHeight="1" x14ac:dyDescent="0.3">
      <c r="A13" s="15"/>
      <c r="B13" s="23" t="s">
        <v>31</v>
      </c>
      <c r="C13" s="23">
        <v>1</v>
      </c>
      <c r="D13" s="23">
        <v>0</v>
      </c>
      <c r="E13" s="23">
        <f>C13-D13</f>
        <v>1</v>
      </c>
      <c r="F13" s="23">
        <f>E13*24.2%</f>
        <v>0.24199999999999999</v>
      </c>
      <c r="G13" s="23">
        <f>E13*17.5%</f>
        <v>0.17499999999999999</v>
      </c>
      <c r="H13" s="23">
        <f>E13*27.9%</f>
        <v>0.27899999999999997</v>
      </c>
      <c r="I13" s="23">
        <f>E13*380%</f>
        <v>3.8</v>
      </c>
      <c r="J13" s="23">
        <f>E13*0.1%</f>
        <v>1E-3</v>
      </c>
      <c r="K13" s="23">
        <v>0</v>
      </c>
      <c r="L13" s="23">
        <f>E13*0.02%</f>
        <v>2.0000000000000001E-4</v>
      </c>
      <c r="M13" s="23">
        <f>E13*55%</f>
        <v>0.55000000000000004</v>
      </c>
      <c r="N13" s="23">
        <f>E13*655%</f>
        <v>6.55</v>
      </c>
      <c r="O13" s="23">
        <f>E13*191%</f>
        <v>1.91</v>
      </c>
      <c r="P13" s="23">
        <f>E13*14.8%</f>
        <v>0.14800000000000002</v>
      </c>
      <c r="Q13" s="23">
        <v>850</v>
      </c>
      <c r="R13" s="23">
        <f>C13/1000*850</f>
        <v>0.85</v>
      </c>
    </row>
    <row r="14" spans="1:18" s="11" customFormat="1" ht="18.75" x14ac:dyDescent="0.3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18.75" x14ac:dyDescent="0.3">
      <c r="A15" s="5"/>
      <c r="B15" s="30" t="s">
        <v>22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</row>
    <row r="16" spans="1:18" s="11" customFormat="1" ht="18.75" x14ac:dyDescent="0.3">
      <c r="A16" s="5"/>
      <c r="B16" s="4" t="s">
        <v>19</v>
      </c>
      <c r="C16" s="3">
        <v>50</v>
      </c>
      <c r="D16" s="3">
        <v>0</v>
      </c>
      <c r="E16" s="3">
        <v>50</v>
      </c>
      <c r="F16" s="3">
        <f>E16*7.9%</f>
        <v>3.95</v>
      </c>
      <c r="G16" s="3">
        <f>E16*1%</f>
        <v>0.5</v>
      </c>
      <c r="H16" s="3">
        <f>E16*48.1%</f>
        <v>24.05</v>
      </c>
      <c r="I16" s="3">
        <f>E16*239%</f>
        <v>119.5</v>
      </c>
      <c r="J16" s="3">
        <f>E16*0.16%</f>
        <v>0.08</v>
      </c>
      <c r="K16" s="3">
        <v>0</v>
      </c>
      <c r="L16" s="3">
        <v>0</v>
      </c>
      <c r="M16" s="3">
        <f>E16*23%</f>
        <v>11.5</v>
      </c>
      <c r="N16" s="3">
        <f>E16*87%</f>
        <v>43.5</v>
      </c>
      <c r="O16" s="3">
        <f>E16*33%</f>
        <v>16.5</v>
      </c>
      <c r="P16" s="3">
        <f>E16*2%</f>
        <v>1</v>
      </c>
      <c r="Q16" s="3">
        <v>50</v>
      </c>
      <c r="R16" s="3">
        <f>C16/1000*50</f>
        <v>2.5</v>
      </c>
    </row>
    <row r="17" spans="1:18" s="11" customFormat="1" ht="18.75" x14ac:dyDescent="0.3">
      <c r="A17" s="5"/>
      <c r="B17" s="30" t="s">
        <v>32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1:18" s="11" customFormat="1" ht="18.75" x14ac:dyDescent="0.3">
      <c r="A18" s="24"/>
      <c r="B18" s="4" t="s">
        <v>19</v>
      </c>
      <c r="C18" s="2">
        <v>50</v>
      </c>
      <c r="D18" s="2">
        <v>0</v>
      </c>
      <c r="E18" s="2">
        <f>C18-D18</f>
        <v>50</v>
      </c>
      <c r="F18" s="2">
        <f>E18*12.5%</f>
        <v>6.25</v>
      </c>
      <c r="G18" s="2">
        <f>E18*11.5%</f>
        <v>5.75</v>
      </c>
      <c r="H18" s="2">
        <f>E18*0.7%</f>
        <v>0.35</v>
      </c>
      <c r="I18" s="2">
        <f>E18*157%</f>
        <v>78.5</v>
      </c>
      <c r="J18" s="2">
        <f>E18*0.07%</f>
        <v>3.5000000000000003E-2</v>
      </c>
      <c r="K18" s="2">
        <f>E18*0%</f>
        <v>0</v>
      </c>
      <c r="L18" s="2">
        <f>E18*0.25%</f>
        <v>0.125</v>
      </c>
      <c r="M18" s="2">
        <f>E18*55%</f>
        <v>27.500000000000004</v>
      </c>
      <c r="N18" s="2">
        <f>E18*192%</f>
        <v>96</v>
      </c>
      <c r="O18" s="2">
        <f>E18*12%</f>
        <v>6</v>
      </c>
      <c r="P18" s="2">
        <f>E18*2.5%</f>
        <v>1.25</v>
      </c>
      <c r="Q18" s="2">
        <v>200</v>
      </c>
      <c r="R18" s="3">
        <f>C18/1000*200</f>
        <v>10</v>
      </c>
    </row>
    <row r="19" spans="1:18" s="12" customFormat="1" ht="18.75" x14ac:dyDescent="0.3">
      <c r="A19" s="5"/>
      <c r="B19" s="30" t="s">
        <v>23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1:18" s="13" customFormat="1" ht="18.75" x14ac:dyDescent="0.3">
      <c r="A20" s="5"/>
      <c r="B20" s="4" t="s">
        <v>19</v>
      </c>
      <c r="C20" s="3">
        <v>40</v>
      </c>
      <c r="D20" s="3">
        <v>0</v>
      </c>
      <c r="E20" s="3">
        <f>C20-D20</f>
        <v>40</v>
      </c>
      <c r="F20" s="2">
        <f>E20*7.5%</f>
        <v>3</v>
      </c>
      <c r="G20" s="2">
        <f>E20*11.8%</f>
        <v>4.7200000000000006</v>
      </c>
      <c r="H20" s="2">
        <f>E20*74.4%</f>
        <v>29.760000000000005</v>
      </c>
      <c r="I20" s="2">
        <f>E20*436%</f>
        <v>174.4</v>
      </c>
      <c r="J20" s="2">
        <f>E20*0.08%</f>
        <v>3.2000000000000001E-2</v>
      </c>
      <c r="K20" s="2">
        <f>E20*0%</f>
        <v>0</v>
      </c>
      <c r="L20" s="2">
        <f>E20*0%</f>
        <v>0</v>
      </c>
      <c r="M20" s="2">
        <f>E20*29%</f>
        <v>11.6</v>
      </c>
      <c r="N20" s="2">
        <f>E20*90%</f>
        <v>36</v>
      </c>
      <c r="O20" s="2">
        <f>E20*20%</f>
        <v>8</v>
      </c>
      <c r="P20" s="2">
        <f>E20*2.1%</f>
        <v>0.84000000000000008</v>
      </c>
      <c r="Q20" s="2">
        <v>160</v>
      </c>
      <c r="R20" s="3">
        <f>C20/1000*160</f>
        <v>6.4</v>
      </c>
    </row>
    <row r="21" spans="1:18" s="13" customFormat="1" ht="18.75" x14ac:dyDescent="0.3">
      <c r="A21" s="5"/>
      <c r="B21" s="30" t="s">
        <v>33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1:18" s="6" customFormat="1" ht="18.75" x14ac:dyDescent="0.3">
      <c r="A22" s="5"/>
      <c r="B22" s="4" t="s">
        <v>19</v>
      </c>
      <c r="C22" s="3">
        <v>135</v>
      </c>
      <c r="D22" s="3">
        <v>0</v>
      </c>
      <c r="E22" s="3">
        <f>C22-D22</f>
        <v>135</v>
      </c>
      <c r="F22" s="3">
        <f>E22*1.5%</f>
        <v>2.0249999999999999</v>
      </c>
      <c r="G22" s="3">
        <f>E22*0.5%</f>
        <v>0.67500000000000004</v>
      </c>
      <c r="H22" s="3">
        <f>E22*21%</f>
        <v>28.349999999999998</v>
      </c>
      <c r="I22" s="3">
        <f>E22*96%</f>
        <v>129.6</v>
      </c>
      <c r="J22" s="3">
        <v>0</v>
      </c>
      <c r="K22" s="3">
        <v>8.6999999999999993</v>
      </c>
      <c r="L22" s="3">
        <v>3</v>
      </c>
      <c r="M22" s="3">
        <v>5</v>
      </c>
      <c r="N22" s="3">
        <v>22</v>
      </c>
      <c r="O22" s="3">
        <v>27</v>
      </c>
      <c r="P22" s="3">
        <v>0.3</v>
      </c>
      <c r="Q22" s="3">
        <v>122</v>
      </c>
      <c r="R22" s="3">
        <f>C22/1000*122</f>
        <v>16.470000000000002</v>
      </c>
    </row>
    <row r="23" spans="1:18" s="13" customFormat="1" ht="18.75" x14ac:dyDescent="0.3">
      <c r="A23" s="5"/>
      <c r="B23" s="42" t="s">
        <v>24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</row>
    <row r="24" spans="1:18" s="13" customFormat="1" ht="18.75" x14ac:dyDescent="0.3">
      <c r="A24" s="5"/>
      <c r="B24" s="4" t="s">
        <v>34</v>
      </c>
      <c r="C24" s="16">
        <v>3</v>
      </c>
      <c r="D24" s="3">
        <v>0</v>
      </c>
      <c r="E24" s="16">
        <f>C24-D24</f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20</v>
      </c>
      <c r="R24" s="16">
        <f>C24/1000*20</f>
        <v>0.06</v>
      </c>
    </row>
    <row r="25" spans="1:18" s="13" customFormat="1" ht="23.25" x14ac:dyDescent="0.35">
      <c r="A25" s="25"/>
      <c r="B25" s="17" t="s">
        <v>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>
        <f>R24+R22+R20+R18+R16+R14+R9</f>
        <v>61.03</v>
      </c>
    </row>
  </sheetData>
  <mergeCells count="27"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B23:R23"/>
    <mergeCell ref="F2:F4"/>
    <mergeCell ref="B2:B3"/>
    <mergeCell ref="L3:L4"/>
    <mergeCell ref="M3:M4"/>
    <mergeCell ref="N3:N4"/>
    <mergeCell ref="B21:R21"/>
    <mergeCell ref="B19:R19"/>
    <mergeCell ref="I2:I4"/>
    <mergeCell ref="P3:P4"/>
    <mergeCell ref="M2:P2"/>
    <mergeCell ref="B10:R10"/>
    <mergeCell ref="B15:R15"/>
    <mergeCell ref="B17:R17"/>
    <mergeCell ref="Q2:Q4"/>
    <mergeCell ref="J3:J4"/>
    <mergeCell ref="K3:K4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2022-04-06T08:42:22Z</dcterms:modified>
</cp:coreProperties>
</file>