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30" i="1" l="1"/>
  <c r="E30" i="1"/>
  <c r="R28" i="1"/>
  <c r="O28" i="1"/>
  <c r="E28" i="1"/>
  <c r="K28" i="1" s="1"/>
  <c r="M28" i="1"/>
  <c r="O26" i="1"/>
  <c r="N26" i="1"/>
  <c r="L26" i="1"/>
  <c r="K26" i="1"/>
  <c r="J26" i="1"/>
  <c r="G26" i="1"/>
  <c r="F26" i="1"/>
  <c r="D26" i="1"/>
  <c r="C26" i="1"/>
  <c r="R25" i="1"/>
  <c r="P25" i="1"/>
  <c r="P26" i="1" s="1"/>
  <c r="M25" i="1"/>
  <c r="M26" i="1"/>
  <c r="I25" i="1"/>
  <c r="I26" i="1" s="1"/>
  <c r="H25" i="1"/>
  <c r="H26" i="1" s="1"/>
  <c r="R24" i="1"/>
  <c r="N24" i="1"/>
  <c r="F24" i="1"/>
  <c r="E24" i="1"/>
  <c r="P24" i="1"/>
  <c r="R22" i="1"/>
  <c r="P22" i="1"/>
  <c r="O22" i="1"/>
  <c r="N22" i="1"/>
  <c r="M22" i="1"/>
  <c r="J22" i="1"/>
  <c r="I22" i="1"/>
  <c r="H22" i="1"/>
  <c r="G22" i="1"/>
  <c r="F22" i="1"/>
  <c r="L20" i="1"/>
  <c r="C20" i="1"/>
  <c r="D19" i="1"/>
  <c r="E19" i="1" s="1"/>
  <c r="E18" i="1"/>
  <c r="G18" i="1"/>
  <c r="D17" i="1"/>
  <c r="D20" i="1" s="1"/>
  <c r="E16" i="1"/>
  <c r="I16" i="1" s="1"/>
  <c r="P16" i="1"/>
  <c r="D16" i="1"/>
  <c r="D15" i="1"/>
  <c r="E15" i="1"/>
  <c r="K15" i="1" s="1"/>
  <c r="R14" i="1"/>
  <c r="R20" i="1" s="1"/>
  <c r="M14" i="1"/>
  <c r="E14" i="1"/>
  <c r="N14" i="1" s="1"/>
  <c r="R13" i="1"/>
  <c r="E13" i="1"/>
  <c r="P13" i="1" s="1"/>
  <c r="M13" i="1"/>
  <c r="D13" i="1"/>
  <c r="E10" i="1"/>
  <c r="P10" i="1"/>
  <c r="D9" i="1"/>
  <c r="E9" i="1" s="1"/>
  <c r="P7" i="1"/>
  <c r="E6" i="1"/>
  <c r="I6" i="1" s="1"/>
  <c r="K13" i="1"/>
  <c r="F14" i="1"/>
  <c r="J24" i="1"/>
  <c r="R26" i="1"/>
  <c r="K24" i="1"/>
  <c r="F13" i="1"/>
  <c r="J16" i="1"/>
  <c r="G24" i="1"/>
  <c r="O24" i="1"/>
  <c r="P28" i="1"/>
  <c r="P6" i="1"/>
  <c r="H15" i="1"/>
  <c r="F15" i="1"/>
  <c r="I15" i="1"/>
  <c r="O15" i="1"/>
  <c r="G15" i="1"/>
  <c r="I10" i="1"/>
  <c r="I7" i="1"/>
  <c r="J13" i="1"/>
  <c r="J18" i="1"/>
  <c r="I13" i="1"/>
  <c r="N13" i="1"/>
  <c r="H16" i="1"/>
  <c r="M16" i="1"/>
  <c r="I18" i="1"/>
  <c r="I24" i="1"/>
  <c r="M24" i="1"/>
  <c r="I28" i="1"/>
  <c r="N28" i="1"/>
  <c r="O13" i="1"/>
  <c r="N16" i="1"/>
  <c r="H13" i="1"/>
  <c r="I14" i="1"/>
  <c r="H24" i="1"/>
  <c r="L24" i="1"/>
  <c r="M11" i="1"/>
  <c r="R32" i="1" l="1"/>
  <c r="H19" i="1"/>
  <c r="G19" i="1"/>
  <c r="K19" i="1"/>
  <c r="F19" i="1"/>
  <c r="M19" i="1"/>
  <c r="J19" i="1"/>
  <c r="O19" i="1"/>
  <c r="N19" i="1"/>
  <c r="I19" i="1"/>
  <c r="P19" i="1"/>
  <c r="P9" i="1"/>
  <c r="P11" i="1" s="1"/>
  <c r="I9" i="1"/>
  <c r="I11" i="1" s="1"/>
  <c r="G9" i="1"/>
  <c r="G11" i="1" s="1"/>
  <c r="E11" i="1"/>
  <c r="J9" i="1"/>
  <c r="H28" i="1"/>
  <c r="K16" i="1"/>
  <c r="O14" i="1"/>
  <c r="P15" i="1"/>
  <c r="N15" i="1"/>
  <c r="M15" i="1"/>
  <c r="G28" i="1"/>
  <c r="O16" i="1"/>
  <c r="K14" i="1"/>
  <c r="F16" i="1"/>
  <c r="F28" i="1"/>
  <c r="H14" i="1"/>
  <c r="G16" i="1"/>
  <c r="J14" i="1"/>
  <c r="J15" i="1"/>
  <c r="E17" i="1"/>
  <c r="J28" i="1"/>
  <c r="P14" i="1"/>
  <c r="K17" i="1" l="1"/>
  <c r="K20" i="1" s="1"/>
  <c r="H17" i="1"/>
  <c r="H20" i="1" s="1"/>
  <c r="N17" i="1"/>
  <c r="N20" i="1" s="1"/>
  <c r="P17" i="1"/>
  <c r="P20" i="1" s="1"/>
  <c r="F17" i="1"/>
  <c r="F20" i="1" s="1"/>
  <c r="O17" i="1"/>
  <c r="O20" i="1" s="1"/>
  <c r="M17" i="1"/>
  <c r="M20" i="1" s="1"/>
  <c r="J17" i="1"/>
  <c r="J20" i="1" s="1"/>
  <c r="G17" i="1"/>
  <c r="G20" i="1" s="1"/>
  <c r="I17" i="1"/>
  <c r="I20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<sst xmlns="http://schemas.openxmlformats.org/spreadsheetml/2006/main" count="50" uniqueCount="41">
  <si>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</si>
  <si>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</si>
  <si>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</si>
  <si>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</si>
  <si>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</si>
  <si>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</si>
  <si>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</si>
  <si>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</si>
  <si>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</si>
  <si>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</si>
  <si>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</si>
  <si>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</si>
  <si>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</si>
  <si>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</si>
  <si>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</si>
  <si>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</si>
  <si>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</si>
  <si>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</si>
  <si>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</si>
  <si>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</si>
  <si>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</si>
  <si>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</si>
  <si>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</si>
  <si>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</si>
  <si>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</si>
  <si>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</si>
  <si>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свекла</t>
  </si>
  <si>
    <t>4.чай</t>
  </si>
  <si>
    <t>чай</t>
  </si>
  <si>
    <t>всего грамм</t>
  </si>
  <si>
    <t>2.борщ с капустой на мясном бульоне</t>
  </si>
  <si>
    <t>томат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</si>
  <si>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</si>
  <si>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</si>
  <si>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</si>
  <si>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</si>
  <si>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</si>
  <si>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</si>
  <si>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мясо</t>
  </si>
  <si>
    <t>24.02.2022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</si>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</sst>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2" fontId="0" fillId="0" borderId="3" xfId="0" applyNumberFormat="1" applyFill="1" applyBorder="1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4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4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22" fillId="0" borderId="3" xfId="1" applyNumberFormat="1" applyFont="1" applyFill="1" applyBorder="1" applyAlignment="1" applyProtection="1">
      <alignment horizontal="center" vertical="center"/>
    </xf>
    <xf numFmtId="2" fontId="25" fillId="0" borderId="8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3" xfId="1" applyNumberFormat="1" applyFont="1" applyFill="1" applyBorder="1" applyAlignment="1" applyProtection="1">
      <alignment horizontal="center" vertical="top" wrapText="1"/>
    </xf>
    <xf numFmtId="0" fontId="20" fillId="2" borderId="4" xfId="1" applyNumberFormat="1" applyFont="1" applyFill="1" applyBorder="1" applyAlignment="1" applyProtection="1">
      <alignment horizontal="center" vertical="top" wrapText="1"/>
    </xf>
    <xf numFmtId="0" fontId="8" fillId="0" borderId="8" xfId="1" applyNumberFormat="1" applyFont="1" applyFill="1" applyBorder="1" applyAlignment="1" applyProtection="1">
      <alignment horizontal="center" vertical="top" wrapText="1"/>
    </xf>
    <xf numFmtId="0" fontId="8" fillId="0" borderId="9" xfId="1" applyNumberFormat="1" applyFont="1" applyFill="1" applyBorder="1" applyAlignment="1" applyProtection="1">
      <alignment horizontal="center" vertical="top" wrapText="1"/>
    </xf>
    <xf numFmtId="0" fontId="8" fillId="0" borderId="10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3" xfId="1" applyNumberFormat="1" applyFont="1" applyFill="1" applyBorder="1" applyAlignment="1" applyProtection="1">
      <alignment horizontal="center" vertical="top"/>
    </xf>
    <xf numFmtId="0" fontId="21" fillId="2" borderId="4" xfId="1" applyNumberFormat="1" applyFont="1" applyFill="1" applyBorder="1" applyAlignment="1" applyProtection="1">
      <alignment horizontal="center" vertical="top"/>
    </xf>
    <xf numFmtId="0" fontId="19" fillId="0" borderId="1" xfId="1" applyNumberFormat="1" applyFont="1" applyFill="1" applyBorder="1" applyAlignment="1" applyProtection="1">
      <alignment horizontal="center" vertical="center"/>
    </xf>
    <xf numFmtId="2" fontId="18" fillId="0" borderId="8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16" fillId="0" borderId="5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0" fontId="16" fillId="0" borderId="7" xfId="1" applyNumberFormat="1" applyFont="1" applyFill="1" applyBorder="1" applyAlignment="1" applyProtection="1">
      <alignment horizontal="center" vertical="top" wrapText="1"/>
    </xf>
    <xf numFmtId="0" fontId="25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B1" workbookViewId="0">
      <selection activeCell="B1" sqref="B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8" t="s">
        <v>40</v>
      </c>
      <c r="C1" s="18"/>
      <c r="D1" s="18"/>
      <c r="E1" s="18"/>
      <c r="F1" s="18"/>
      <c r="G1" s="18"/>
      <c r="H1" s="18"/>
      <c r="I1" s="18" t="s">
        <v>1</v>
      </c>
      <c r="J1" s="19" t="s">
        <v>39</v>
      </c>
      <c r="K1" s="20"/>
      <c r="L1" s="20"/>
      <c r="M1" s="20"/>
      <c r="N1" s="20"/>
      <c r="O1" s="20"/>
      <c r="P1" s="20"/>
      <c r="Q1" s="20"/>
      <c r="R1" s="20"/>
    </row>
    <row r="2" spans="1:18" ht="33" customHeight="1" x14ac:dyDescent="0.3">
      <c r="A2" s="25"/>
      <c r="B2" s="59" t="s">
        <v>5</v>
      </c>
      <c r="C2" s="47" t="s">
        <v>29</v>
      </c>
      <c r="D2" s="56" t="s">
        <v>6</v>
      </c>
      <c r="E2" s="56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2" t="s">
        <v>11</v>
      </c>
      <c r="R2" s="53" t="s">
        <v>21</v>
      </c>
    </row>
    <row r="3" spans="1:18" ht="24" customHeight="1" x14ac:dyDescent="0.3">
      <c r="A3" s="25"/>
      <c r="B3" s="59"/>
      <c r="C3" s="48"/>
      <c r="D3" s="57"/>
      <c r="E3" s="57"/>
      <c r="F3" s="40"/>
      <c r="G3" s="40"/>
      <c r="H3" s="40"/>
      <c r="I3" s="40"/>
      <c r="J3" s="35" t="s">
        <v>12</v>
      </c>
      <c r="K3" s="37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33"/>
      <c r="R3" s="54"/>
    </row>
    <row r="4" spans="1:18" ht="24" customHeight="1" x14ac:dyDescent="0.3">
      <c r="A4" s="25"/>
      <c r="B4" s="26"/>
      <c r="C4" s="49"/>
      <c r="D4" s="58"/>
      <c r="E4" s="58"/>
      <c r="F4" s="36"/>
      <c r="G4" s="36"/>
      <c r="H4" s="36"/>
      <c r="I4" s="36"/>
      <c r="J4" s="36"/>
      <c r="K4" s="38"/>
      <c r="L4" s="36"/>
      <c r="M4" s="36"/>
      <c r="N4" s="36"/>
      <c r="O4" s="36"/>
      <c r="P4" s="36"/>
      <c r="Q4" s="34"/>
      <c r="R4" s="55"/>
    </row>
    <row r="5" spans="1:18" s="6" customFormat="1" ht="19.149999999999999" customHeight="1" x14ac:dyDescent="0.3">
      <c r="A5" s="25"/>
      <c r="B5" s="50" t="s">
        <v>35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8" s="7" customFormat="1" ht="22.5" customHeight="1" x14ac:dyDescent="0.3">
      <c r="A6" s="15"/>
      <c r="B6" s="14" t="s">
        <v>32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 x14ac:dyDescent="0.3">
      <c r="A7" s="15"/>
      <c r="B7" s="14" t="s">
        <v>24</v>
      </c>
      <c r="C7" s="27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 x14ac:dyDescent="0.3">
      <c r="A8" s="15"/>
      <c r="B8" s="14" t="s">
        <v>37</v>
      </c>
      <c r="C8" s="27">
        <v>6</v>
      </c>
      <c r="D8" s="2">
        <v>0</v>
      </c>
      <c r="E8" s="2">
        <v>6</v>
      </c>
      <c r="F8" s="2"/>
      <c r="G8" s="31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 x14ac:dyDescent="0.3">
      <c r="A9" s="5"/>
      <c r="B9" s="14" t="s">
        <v>25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 x14ac:dyDescent="0.3">
      <c r="A10" s="15"/>
      <c r="B10" s="14" t="s">
        <v>36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8">
        <v>0.72499999999999998</v>
      </c>
    </row>
    <row r="11" spans="1:18" s="9" customFormat="1" ht="22.15" customHeight="1" x14ac:dyDescent="0.3">
      <c r="A11" s="5"/>
      <c r="B11" s="23" t="s">
        <v>19</v>
      </c>
      <c r="C11" s="29">
        <v>110</v>
      </c>
      <c r="D11" s="29">
        <v>12.5</v>
      </c>
      <c r="E11" s="29">
        <f>SUM(E9:E10)</f>
        <v>27.5</v>
      </c>
      <c r="F11" s="29">
        <v>0.46</v>
      </c>
      <c r="G11" s="29">
        <f>SUM(G9:G10)</f>
        <v>3.0869999999999997</v>
      </c>
      <c r="H11" s="29">
        <v>1.52</v>
      </c>
      <c r="I11" s="29">
        <f>SUM(I9:I10)</f>
        <v>55.400000000000006</v>
      </c>
      <c r="J11" s="29">
        <v>62.04</v>
      </c>
      <c r="K11" s="29">
        <v>0.01</v>
      </c>
      <c r="L11" s="29">
        <v>9.4</v>
      </c>
      <c r="M11" s="29">
        <f>SUM(M9:M10)</f>
        <v>0</v>
      </c>
      <c r="N11" s="29">
        <v>13.68</v>
      </c>
      <c r="O11" s="29">
        <v>10.6</v>
      </c>
      <c r="P11" s="29">
        <f>SUM(P9:P10)</f>
        <v>0.21250000000000002</v>
      </c>
      <c r="Q11" s="29">
        <v>318</v>
      </c>
      <c r="R11" s="29">
        <v>17.559999999999999</v>
      </c>
    </row>
    <row r="12" spans="1:18" s="6" customFormat="1" ht="21" x14ac:dyDescent="0.3">
      <c r="A12" s="5"/>
      <c r="B12" s="63" t="s">
        <v>30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5"/>
    </row>
    <row r="13" spans="1:18" s="10" customFormat="1" ht="22.15" customHeight="1" x14ac:dyDescent="0.3">
      <c r="A13" s="15"/>
      <c r="B13" s="14" t="s">
        <v>25</v>
      </c>
      <c r="C13" s="27">
        <v>20</v>
      </c>
      <c r="D13" s="2">
        <f>C13*0.16</f>
        <v>3.2</v>
      </c>
      <c r="E13" s="2">
        <f>C13-D13</f>
        <v>16.8</v>
      </c>
      <c r="F13" s="2">
        <f>E13*1.4%</f>
        <v>0.23519999999999999</v>
      </c>
      <c r="G13">
        <v>0</v>
      </c>
      <c r="H13" s="2">
        <f>E13*9.1%</f>
        <v>1.5287999999999999</v>
      </c>
      <c r="I13" s="2">
        <f>E13*41%</f>
        <v>6.8879999999999999</v>
      </c>
      <c r="J13" s="2">
        <f>E13*0.05%</f>
        <v>8.4000000000000012E-3</v>
      </c>
      <c r="K13" s="2">
        <f>E13*10%</f>
        <v>1.6800000000000002</v>
      </c>
      <c r="L13" s="2">
        <v>0</v>
      </c>
      <c r="M13" s="2">
        <f>E13*31%</f>
        <v>5.2080000000000002</v>
      </c>
      <c r="N13" s="2">
        <f>E13*58%</f>
        <v>9.7439999999999998</v>
      </c>
      <c r="O13" s="2">
        <f>E13*14%</f>
        <v>2.3520000000000003</v>
      </c>
      <c r="P13" s="2">
        <f>E13*0.8%</f>
        <v>0.13440000000000002</v>
      </c>
      <c r="Q13" s="2">
        <v>35</v>
      </c>
      <c r="R13" s="2">
        <f>C13/1000*40</f>
        <v>0.8</v>
      </c>
    </row>
    <row r="14" spans="1:18" s="11" customFormat="1" ht="22.15" customHeight="1" x14ac:dyDescent="0.3">
      <c r="A14" s="5"/>
      <c r="B14" s="14" t="s">
        <v>31</v>
      </c>
      <c r="C14" s="27">
        <v>5</v>
      </c>
      <c r="D14" s="2">
        <v>0</v>
      </c>
      <c r="E14" s="2">
        <f>SUM(C14:D14)</f>
        <v>5</v>
      </c>
      <c r="F14" s="2">
        <f>E14*1%</f>
        <v>0.05</v>
      </c>
      <c r="G14" s="2">
        <v>0</v>
      </c>
      <c r="H14" s="2">
        <f>E14*3.5%</f>
        <v>0.17500000000000002</v>
      </c>
      <c r="I14" s="2">
        <f>E14*19%</f>
        <v>0.95</v>
      </c>
      <c r="J14" s="2">
        <f>E14*0.03%</f>
        <v>1.4999999999999998E-3</v>
      </c>
      <c r="K14" s="2">
        <f>E14*10%</f>
        <v>0.5</v>
      </c>
      <c r="L14" s="2">
        <v>0</v>
      </c>
      <c r="M14" s="2">
        <f>C14*7%</f>
        <v>0.35000000000000003</v>
      </c>
      <c r="N14" s="2">
        <f>E14*32%</f>
        <v>1.6</v>
      </c>
      <c r="O14" s="2">
        <f>E14*12%</f>
        <v>0.6</v>
      </c>
      <c r="P14" s="2">
        <f>E14*0.7%</f>
        <v>3.4999999999999996E-2</v>
      </c>
      <c r="Q14" s="2">
        <v>110</v>
      </c>
      <c r="R14" s="2">
        <f>C14/1000*150</f>
        <v>0.75</v>
      </c>
    </row>
    <row r="15" spans="1:18" s="11" customFormat="1" ht="18.75" x14ac:dyDescent="0.3">
      <c r="A15" s="5"/>
      <c r="B15" s="21" t="s">
        <v>24</v>
      </c>
      <c r="C15" s="27">
        <v>28</v>
      </c>
      <c r="D15" s="2">
        <f>C15*0.2</f>
        <v>5.6000000000000005</v>
      </c>
      <c r="E15" s="2">
        <f>C15-D15</f>
        <v>22.4</v>
      </c>
      <c r="F15" s="2">
        <f>E15*1.3%</f>
        <v>0.29120000000000001</v>
      </c>
      <c r="G15" s="22">
        <f>E15*0.001</f>
        <v>2.24E-2</v>
      </c>
      <c r="H15" s="2">
        <f>E15*0.072</f>
        <v>1.6127999999999998</v>
      </c>
      <c r="I15" s="2">
        <f>E15*0.3</f>
        <v>6.72</v>
      </c>
      <c r="J15" s="2">
        <f>E15*0.06%</f>
        <v>1.3439999999999999E-2</v>
      </c>
      <c r="K15" s="2">
        <f>E15*5%</f>
        <v>1.1199999999999999</v>
      </c>
      <c r="L15" s="2">
        <v>0</v>
      </c>
      <c r="M15" s="2">
        <f>E15*51%</f>
        <v>11.423999999999999</v>
      </c>
      <c r="N15" s="2">
        <f>E15*55%</f>
        <v>12.32</v>
      </c>
      <c r="O15" s="2">
        <f>E15*38%</f>
        <v>8.5119999999999987</v>
      </c>
      <c r="P15" s="2">
        <f>E15*0.7%</f>
        <v>0.15679999999999997</v>
      </c>
      <c r="Q15" s="2">
        <v>55</v>
      </c>
      <c r="R15" s="14">
        <v>1.54</v>
      </c>
    </row>
    <row r="16" spans="1:18" s="11" customFormat="1" ht="18.75" x14ac:dyDescent="0.3">
      <c r="A16" s="5"/>
      <c r="B16" s="21" t="s">
        <v>32</v>
      </c>
      <c r="C16" s="27">
        <v>50</v>
      </c>
      <c r="D16" s="2">
        <f>C16*0.2</f>
        <v>10</v>
      </c>
      <c r="E16" s="2">
        <f>C16-D16</f>
        <v>40</v>
      </c>
      <c r="F16" s="2">
        <f>E16*0.018</f>
        <v>0.72</v>
      </c>
      <c r="G16" s="22">
        <f>E16*0.001</f>
        <v>0.04</v>
      </c>
      <c r="H16" s="2">
        <f>E16*0.047</f>
        <v>1.88</v>
      </c>
      <c r="I16" s="2">
        <f>E16*0.27</f>
        <v>10.8</v>
      </c>
      <c r="J16" s="2">
        <f>E16*0.03%</f>
        <v>1.1999999999999999E-2</v>
      </c>
      <c r="K16" s="2">
        <f>E16*45%</f>
        <v>18</v>
      </c>
      <c r="L16" s="2">
        <v>0</v>
      </c>
      <c r="M16" s="2">
        <f>E16*48%</f>
        <v>19.2</v>
      </c>
      <c r="N16" s="2">
        <f>E16*31%</f>
        <v>12.4</v>
      </c>
      <c r="O16" s="2">
        <f>E16*16%</f>
        <v>6.4</v>
      </c>
      <c r="P16" s="2">
        <f>E16*0.6%</f>
        <v>0.24</v>
      </c>
      <c r="Q16" s="2">
        <v>25</v>
      </c>
      <c r="R16" s="14">
        <v>1.25</v>
      </c>
    </row>
    <row r="17" spans="1:18" s="11" customFormat="1" ht="18.75" x14ac:dyDescent="0.3">
      <c r="A17" s="15"/>
      <c r="B17" s="21" t="s">
        <v>26</v>
      </c>
      <c r="C17" s="27">
        <v>50</v>
      </c>
      <c r="D17" s="2">
        <f>C17*0.2</f>
        <v>10</v>
      </c>
      <c r="E17" s="2">
        <f>C17-D17</f>
        <v>40</v>
      </c>
      <c r="F17" s="2">
        <f>E17*0.015</f>
        <v>0.6</v>
      </c>
      <c r="G17" s="2">
        <f>E17*0.001</f>
        <v>0.04</v>
      </c>
      <c r="H17" s="2">
        <f>E17*0.091</f>
        <v>3.6399999999999997</v>
      </c>
      <c r="I17" s="2">
        <f>E17*0.42</f>
        <v>16.8</v>
      </c>
      <c r="J17" s="2">
        <f>E17*0.02%</f>
        <v>8.0000000000000002E-3</v>
      </c>
      <c r="K17" s="2">
        <f>E17*10%</f>
        <v>4</v>
      </c>
      <c r="L17" s="2">
        <v>0</v>
      </c>
      <c r="M17" s="2">
        <f>E17*37%</f>
        <v>14.8</v>
      </c>
      <c r="N17" s="2">
        <f>E17*43%</f>
        <v>17.2</v>
      </c>
      <c r="O17" s="2">
        <f>E17*22%</f>
        <v>8.8000000000000007</v>
      </c>
      <c r="P17" s="2">
        <f>E17*1.4%</f>
        <v>0.55999999999999994</v>
      </c>
      <c r="Q17" s="2">
        <v>55</v>
      </c>
      <c r="R17" s="2">
        <v>2.75</v>
      </c>
    </row>
    <row r="18" spans="1:18" s="11" customFormat="1" ht="31.5" x14ac:dyDescent="0.3">
      <c r="A18" s="5"/>
      <c r="B18" s="21" t="s">
        <v>23</v>
      </c>
      <c r="C18" s="27">
        <v>10</v>
      </c>
      <c r="D18" s="2">
        <v>0</v>
      </c>
      <c r="E18" s="2">
        <f>C18-D18</f>
        <v>10</v>
      </c>
      <c r="F18" s="2">
        <v>0</v>
      </c>
      <c r="G18" s="22">
        <f>E18*0.999</f>
        <v>9.99</v>
      </c>
      <c r="H18" s="2">
        <v>0</v>
      </c>
      <c r="I18" s="2">
        <f>E18*8.99</f>
        <v>89.9</v>
      </c>
      <c r="J18" s="2">
        <f>E18*0.06%</f>
        <v>5.9999999999999993E-3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2">
        <v>0.73</v>
      </c>
    </row>
    <row r="19" spans="1:18" s="11" customFormat="1" ht="18.75" x14ac:dyDescent="0.3">
      <c r="A19" s="5"/>
      <c r="B19" s="14" t="s">
        <v>38</v>
      </c>
      <c r="C19" s="27">
        <v>49</v>
      </c>
      <c r="D19" s="2">
        <f>C19*20%</f>
        <v>9.8000000000000007</v>
      </c>
      <c r="E19" s="2">
        <f>C19-D19</f>
        <v>39.200000000000003</v>
      </c>
      <c r="F19" s="2">
        <f>E19*2%</f>
        <v>0.78400000000000003</v>
      </c>
      <c r="G19" s="2">
        <f>E19*0.4%</f>
        <v>0.15680000000000002</v>
      </c>
      <c r="H19" s="2">
        <f>E19*16.3%</f>
        <v>6.3896000000000006</v>
      </c>
      <c r="I19" s="2">
        <f>E19*80%</f>
        <v>31.360000000000003</v>
      </c>
      <c r="J19" s="2">
        <f>E19*0.12%</f>
        <v>4.7039999999999998E-2</v>
      </c>
      <c r="K19" s="2">
        <f>E19*20%</f>
        <v>7.8400000000000007</v>
      </c>
      <c r="L19" s="2">
        <v>0</v>
      </c>
      <c r="M19" s="2">
        <f>E19*10%</f>
        <v>3.9200000000000004</v>
      </c>
      <c r="N19" s="2">
        <f>E19*58%</f>
        <v>22.736000000000001</v>
      </c>
      <c r="O19" s="2">
        <f>E19*23%</f>
        <v>9.0160000000000018</v>
      </c>
      <c r="P19" s="2">
        <f>E19*0.9%</f>
        <v>0.35280000000000006</v>
      </c>
      <c r="Q19" s="2">
        <v>390</v>
      </c>
      <c r="R19" s="2">
        <v>19.11</v>
      </c>
    </row>
    <row r="20" spans="1:18" s="12" customFormat="1" ht="18.75" x14ac:dyDescent="0.3">
      <c r="A20" s="5"/>
      <c r="B20" s="15" t="s">
        <v>19</v>
      </c>
      <c r="C20" s="30">
        <f>C19+C18+C17+C16+C15+C14</f>
        <v>192</v>
      </c>
      <c r="D20" s="3">
        <f>SUM(D17:D19)</f>
        <v>19.8</v>
      </c>
      <c r="E20" s="3">
        <v>250</v>
      </c>
      <c r="F20" s="3">
        <f t="shared" ref="F20:P20" si="0">SUM(F17:F19)</f>
        <v>1.3839999999999999</v>
      </c>
      <c r="G20" s="3">
        <f t="shared" si="0"/>
        <v>10.1868</v>
      </c>
      <c r="H20" s="3">
        <f t="shared" si="0"/>
        <v>10.0296</v>
      </c>
      <c r="I20" s="3">
        <f t="shared" si="0"/>
        <v>138.06</v>
      </c>
      <c r="J20" s="3">
        <f t="shared" si="0"/>
        <v>6.1039999999999997E-2</v>
      </c>
      <c r="K20" s="3">
        <f t="shared" si="0"/>
        <v>11.84</v>
      </c>
      <c r="L20" s="3">
        <f t="shared" si="0"/>
        <v>0</v>
      </c>
      <c r="M20" s="3">
        <f t="shared" si="0"/>
        <v>18.720000000000002</v>
      </c>
      <c r="N20" s="3">
        <f t="shared" si="0"/>
        <v>39.936</v>
      </c>
      <c r="O20" s="3">
        <f t="shared" si="0"/>
        <v>17.816000000000003</v>
      </c>
      <c r="P20" s="3">
        <f t="shared" si="0"/>
        <v>0.91280000000000006</v>
      </c>
      <c r="Q20" s="3"/>
      <c r="R20" s="3">
        <f>SUM(R13:R19)</f>
        <v>26.93</v>
      </c>
    </row>
    <row r="21" spans="1:18" s="13" customFormat="1" ht="18.75" x14ac:dyDescent="0.3">
      <c r="A21" s="5"/>
      <c r="B21" s="66" t="s">
        <v>22</v>
      </c>
      <c r="C21" s="67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9"/>
    </row>
    <row r="22" spans="1:18" s="13" customFormat="1" ht="18.75" x14ac:dyDescent="0.3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6" customFormat="1" ht="21" x14ac:dyDescent="0.35">
      <c r="A23" s="24"/>
      <c r="B23" s="60" t="s">
        <v>27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2"/>
    </row>
    <row r="24" spans="1:18" s="13" customFormat="1" ht="18.75" x14ac:dyDescent="0.3">
      <c r="A24" s="5"/>
      <c r="B24" s="2" t="s">
        <v>28</v>
      </c>
      <c r="C24" s="2">
        <v>1</v>
      </c>
      <c r="D24" s="2">
        <v>0</v>
      </c>
      <c r="E24" s="2">
        <f>C24-D24</f>
        <v>1</v>
      </c>
      <c r="F24" s="2">
        <f>E24*21.74%</f>
        <v>0.21739999999999998</v>
      </c>
      <c r="G24" s="2">
        <f>E24*7.61%</f>
        <v>7.6100000000000001E-2</v>
      </c>
      <c r="H24" s="2">
        <f>E24*2.86%</f>
        <v>2.86E-2</v>
      </c>
      <c r="I24" s="2">
        <f>E24*9.18%</f>
        <v>9.1799999999999993E-2</v>
      </c>
      <c r="J24" s="2">
        <f>E24*4.7%</f>
        <v>4.7E-2</v>
      </c>
      <c r="K24" s="2">
        <f>E24*11%</f>
        <v>0.11</v>
      </c>
      <c r="L24" s="2">
        <f>E24*5.6%</f>
        <v>5.5999999999999994E-2</v>
      </c>
      <c r="M24" s="2">
        <f>E24*50%</f>
        <v>0.5</v>
      </c>
      <c r="N24" s="2">
        <f>E24*10%</f>
        <v>0.1</v>
      </c>
      <c r="O24" s="2">
        <f>E24*110%</f>
        <v>1.1000000000000001</v>
      </c>
      <c r="P24" s="2">
        <f>E24*456%</f>
        <v>4.5599999999999996</v>
      </c>
      <c r="Q24" s="2">
        <v>950</v>
      </c>
      <c r="R24" s="2">
        <f>C24/1000*950</f>
        <v>0.95000000000000007</v>
      </c>
    </row>
    <row r="25" spans="1:18" s="13" customFormat="1" ht="18.75" x14ac:dyDescent="0.3">
      <c r="A25" s="25"/>
      <c r="B25" s="2" t="s">
        <v>20</v>
      </c>
      <c r="C25" s="2">
        <v>15</v>
      </c>
      <c r="D25" s="2">
        <v>0</v>
      </c>
      <c r="E25" s="2">
        <v>15</v>
      </c>
      <c r="F25" s="2">
        <v>0</v>
      </c>
      <c r="G25" s="2">
        <v>0</v>
      </c>
      <c r="H25" s="2">
        <f>E25*99.8%</f>
        <v>14.97</v>
      </c>
      <c r="I25" s="2">
        <f>E25*379%</f>
        <v>56.85</v>
      </c>
      <c r="J25" s="2">
        <v>0</v>
      </c>
      <c r="K25" s="2">
        <v>0</v>
      </c>
      <c r="L25" s="2">
        <v>0</v>
      </c>
      <c r="M25" s="2">
        <f>E25*2%</f>
        <v>0.3</v>
      </c>
      <c r="N25" s="2">
        <v>0</v>
      </c>
      <c r="O25" s="2">
        <v>0</v>
      </c>
      <c r="P25" s="2">
        <f>E25*0.3%</f>
        <v>4.4999999999999998E-2</v>
      </c>
      <c r="Q25" s="2">
        <v>60</v>
      </c>
      <c r="R25" s="2">
        <f>C25/1000*60</f>
        <v>0.89999999999999991</v>
      </c>
    </row>
    <row r="26" spans="1:18" s="13" customFormat="1" ht="18.75" x14ac:dyDescent="0.3">
      <c r="A26" s="25"/>
      <c r="B26" s="4" t="s">
        <v>19</v>
      </c>
      <c r="C26" s="3">
        <f>SUM(C24:C25)</f>
        <v>16</v>
      </c>
      <c r="D26" s="3">
        <f>SUM(D25:D25)</f>
        <v>0</v>
      </c>
      <c r="E26" s="3">
        <v>150</v>
      </c>
      <c r="F26" s="3">
        <f t="shared" ref="F26:P26" si="1">SUM(F25:F25)</f>
        <v>0</v>
      </c>
      <c r="G26" s="3">
        <f t="shared" si="1"/>
        <v>0</v>
      </c>
      <c r="H26" s="3">
        <f t="shared" si="1"/>
        <v>14.97</v>
      </c>
      <c r="I26" s="3">
        <f t="shared" si="1"/>
        <v>56.85</v>
      </c>
      <c r="J26" s="3">
        <f t="shared" si="1"/>
        <v>0</v>
      </c>
      <c r="K26" s="3">
        <f t="shared" si="1"/>
        <v>0</v>
      </c>
      <c r="L26" s="3">
        <f t="shared" si="1"/>
        <v>0</v>
      </c>
      <c r="M26" s="3">
        <f t="shared" si="1"/>
        <v>0.3</v>
      </c>
      <c r="N26" s="3">
        <f t="shared" si="1"/>
        <v>0</v>
      </c>
      <c r="O26" s="3">
        <f t="shared" si="1"/>
        <v>0</v>
      </c>
      <c r="P26" s="3">
        <f t="shared" si="1"/>
        <v>4.4999999999999998E-2</v>
      </c>
      <c r="Q26" s="3"/>
      <c r="R26" s="3">
        <f>SUM(R24:R25)</f>
        <v>1.85</v>
      </c>
    </row>
    <row r="27" spans="1:18" ht="18.75" x14ac:dyDescent="0.3">
      <c r="A27" s="5"/>
      <c r="B27" s="41" t="s">
        <v>33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3"/>
    </row>
    <row r="28" spans="1:18" ht="18.75" x14ac:dyDescent="0.3">
      <c r="A28" s="5"/>
      <c r="B28" s="4" t="s">
        <v>19</v>
      </c>
      <c r="C28" s="3">
        <v>150</v>
      </c>
      <c r="D28" s="3">
        <v>0</v>
      </c>
      <c r="E28" s="3">
        <f>C28-D28</f>
        <v>150</v>
      </c>
      <c r="F28" s="3">
        <f>E28*0.4%</f>
        <v>0.6</v>
      </c>
      <c r="G28" s="3">
        <f>E28*0.4%</f>
        <v>0.6</v>
      </c>
      <c r="H28" s="3">
        <f>E28*9.8%</f>
        <v>14.700000000000001</v>
      </c>
      <c r="I28" s="3">
        <f>E28*45%</f>
        <v>67.5</v>
      </c>
      <c r="J28" s="3">
        <f>E28*0.03%</f>
        <v>4.4999999999999998E-2</v>
      </c>
      <c r="K28" s="3">
        <f>E28*13%</f>
        <v>19.5</v>
      </c>
      <c r="L28" s="3">
        <v>0</v>
      </c>
      <c r="M28" s="3">
        <f>E28*16%</f>
        <v>24</v>
      </c>
      <c r="N28" s="3">
        <f>E28*11%</f>
        <v>16.5</v>
      </c>
      <c r="O28" s="3">
        <f>E28*9%</f>
        <v>13.5</v>
      </c>
      <c r="P28" s="3">
        <f>E28*2.2%</f>
        <v>3.3000000000000003</v>
      </c>
      <c r="Q28" s="3">
        <v>78</v>
      </c>
      <c r="R28" s="3">
        <f>C28/1000*78</f>
        <v>11.7</v>
      </c>
    </row>
    <row r="29" spans="1:18" ht="18.75" x14ac:dyDescent="0.3">
      <c r="A29" s="25"/>
      <c r="B29" s="44" t="s">
        <v>34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</row>
    <row r="30" spans="1:18" ht="18.75" x14ac:dyDescent="0.3">
      <c r="A30" s="2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.75" x14ac:dyDescent="0.3">
      <c r="A31" s="2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25" x14ac:dyDescent="0.35">
      <c r="A32" s="25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R30+R28+R26+R22+R20+R11</f>
        <v>60.599999999999994</v>
      </c>
    </row>
  </sheetData>
  <mergeCells count="25">
    <mergeCell ref="B12:R12"/>
    <mergeCell ref="B21:R21"/>
    <mergeCell ref="M3:M4"/>
    <mergeCell ref="N3:N4"/>
    <mergeCell ref="B27:R27"/>
    <mergeCell ref="B29:R29"/>
    <mergeCell ref="C2:C4"/>
    <mergeCell ref="J2:L2"/>
    <mergeCell ref="B5:R5"/>
    <mergeCell ref="R2:R4"/>
    <mergeCell ref="O3:O4"/>
    <mergeCell ref="D2:D4"/>
    <mergeCell ref="E2:E4"/>
    <mergeCell ref="F2:F4"/>
    <mergeCell ref="H2:H4"/>
    <mergeCell ref="I2:I4"/>
    <mergeCell ref="P3:P4"/>
    <mergeCell ref="B2:B3"/>
    <mergeCell ref="L3:L4"/>
    <mergeCell ref="B23:R23"/>
    <mergeCell ref="Q2:Q4"/>
    <mergeCell ref="J3:J4"/>
    <mergeCell ref="K3:K4"/>
    <mergeCell ref="M2:P2"/>
    <mergeCell ref="G2:G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2022-04-06T08:40:24Z</dcterms:modified>
</cp:coreProperties>
</file>