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1" i="1" l="1"/>
  <c r="E21" i="1"/>
  <c r="R19" i="1"/>
  <c r="P19" i="1"/>
  <c r="O19" i="1"/>
  <c r="N19" i="1"/>
  <c r="M19" i="1"/>
  <c r="K19" i="1"/>
  <c r="J19" i="1"/>
  <c r="I19" i="1"/>
  <c r="H19" i="1"/>
  <c r="F19" i="1"/>
  <c r="L17" i="1"/>
  <c r="G17" i="1"/>
  <c r="D17" i="1"/>
  <c r="R16" i="1"/>
  <c r="R17" i="1" s="1"/>
  <c r="R23" i="1" s="1"/>
  <c r="P16" i="1"/>
  <c r="M16" i="1"/>
  <c r="I16" i="1"/>
  <c r="I17" i="1" s="1"/>
  <c r="H16" i="1"/>
  <c r="H17" i="1" s="1"/>
  <c r="R15" i="1"/>
  <c r="P15" i="1"/>
  <c r="P17" i="1"/>
  <c r="O15" i="1"/>
  <c r="O17" i="1" s="1"/>
  <c r="N15" i="1"/>
  <c r="N17" i="1"/>
  <c r="M15" i="1"/>
  <c r="K15" i="1"/>
  <c r="K17" i="1"/>
  <c r="J15" i="1"/>
  <c r="J17" i="1"/>
  <c r="I15" i="1"/>
  <c r="H15" i="1"/>
  <c r="F15" i="1"/>
  <c r="F17" i="1" s="1"/>
  <c r="R13" i="1"/>
  <c r="P13" i="1"/>
  <c r="O13" i="1"/>
  <c r="N13" i="1"/>
  <c r="M13" i="1"/>
  <c r="J13" i="1"/>
  <c r="I13" i="1"/>
  <c r="H13" i="1"/>
  <c r="G13" i="1"/>
  <c r="F13" i="1"/>
  <c r="K11" i="1"/>
  <c r="C11" i="1"/>
  <c r="R10" i="1"/>
  <c r="R11" i="1"/>
  <c r="E10" i="1"/>
  <c r="P10" i="1" s="1"/>
  <c r="P11" i="1" s="1"/>
  <c r="D10" i="1"/>
  <c r="D11" i="1"/>
  <c r="E11" i="1" s="1"/>
  <c r="C8" i="1"/>
  <c r="R7" i="1"/>
  <c r="E7" i="1"/>
  <c r="N7" i="1" s="1"/>
  <c r="P7" i="1"/>
  <c r="R6" i="1"/>
  <c r="R8" i="1"/>
  <c r="E6" i="1"/>
  <c r="N6" i="1" s="1"/>
  <c r="N8" i="1" s="1"/>
  <c r="E8" i="1"/>
  <c r="D6" i="1"/>
  <c r="D8" i="1"/>
  <c r="M17" i="1"/>
  <c r="I6" i="1"/>
  <c r="O7" i="1"/>
  <c r="F10" i="1"/>
  <c r="F11" i="1" s="1"/>
  <c r="O10" i="1"/>
  <c r="O11" i="1" s="1"/>
  <c r="M6" i="1"/>
  <c r="M8" i="1" s="1"/>
  <c r="H7" i="1"/>
  <c r="N10" i="1"/>
  <c r="N11" i="1" s="1"/>
  <c r="K6" i="1"/>
  <c r="K8" i="1"/>
  <c r="G7" i="1"/>
  <c r="M7" i="1"/>
  <c r="O6" i="1"/>
  <c r="O8" i="1" s="1"/>
  <c r="G10" i="1"/>
  <c r="G11" i="1" s="1"/>
  <c r="I8" i="1" l="1"/>
  <c r="M10" i="1"/>
  <c r="M11" i="1" s="1"/>
  <c r="L10" i="1"/>
  <c r="L11" i="1" s="1"/>
  <c r="L7" i="1"/>
  <c r="L8" i="1" s="1"/>
  <c r="J6" i="1"/>
  <c r="J8" i="1" s="1"/>
  <c r="G6" i="1"/>
  <c r="G8" i="1" s="1"/>
  <c r="I10" i="1"/>
  <c r="I11" i="1" s="1"/>
  <c r="H6" i="1"/>
  <c r="H8" i="1" s="1"/>
  <c r="J10" i="1"/>
  <c r="J11" i="1" s="1"/>
  <c r="I7" i="1"/>
  <c r="F7" i="1"/>
  <c r="F6" i="1"/>
  <c r="F8" i="1" s="1"/>
  <c r="H10" i="1"/>
  <c r="H11" i="1" s="1"/>
  <c r="P6" i="1"/>
  <c r="P8" i="1" s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<sst xmlns="http://schemas.openxmlformats.org/spreadsheetml/2006/main" count="41" uniqueCount="35">
  <si>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</si>
  <si>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</si>
  <si>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</si>
  <si>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</si>
  <si>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</si>
  <si>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</si>
  <si>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</si>
  <si>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</si>
  <si>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</si>
  <si>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</si>
  <si>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</si>
  <si>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</si>
  <si>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</si>
  <si>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</si>
  <si>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</si>
  <si>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</si>
  <si>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</si>
  <si>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</si>
  <si>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</si>
  <si>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</si>
  <si>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</si>
  <si>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</si>
  <si>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2.курица в духовке</t>
  </si>
  <si>
    <t xml:space="preserve">курица </t>
  </si>
  <si>
    <t>3.хлеб</t>
  </si>
  <si>
    <t>4.компот</t>
  </si>
  <si>
    <t>сухофрукты</t>
  </si>
  <si>
    <t>сахар</t>
  </si>
  <si>
    <t>всего грамм</t>
  </si>
  <si>
    <t>1.картофельное пюре</t>
  </si>
  <si>
    <t>картофель</t>
  </si>
  <si>
    <t xml:space="preserve">5.слива </t>
  </si>
  <si>
    <t>6.соль</t>
  </si>
  <si>
    <t>22.01.2022г.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</si>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</sst>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10" fillId="0" borderId="1" xfId="0" applyNumberFormat="1" applyFont="1" applyBorder="1"/>
    <xf numFmtId="2" fontId="13" fillId="0" borderId="1" xfId="0" applyNumberFormat="1" applyFont="1" applyBorder="1"/>
    <xf numFmtId="0" fontId="16" fillId="0" borderId="2" xfId="1" applyNumberFormat="1" applyFont="1" applyFill="1" applyBorder="1" applyAlignment="1" applyProtection="1">
      <alignment horizontal="left" vertical="top" wrapText="1"/>
    </xf>
    <xf numFmtId="0" fontId="6" fillId="0" borderId="1" xfId="1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Border="1"/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2" fontId="8" fillId="0" borderId="8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 wrapText="1"/>
    </xf>
    <xf numFmtId="0" fontId="14" fillId="2" borderId="3" xfId="1" applyNumberFormat="1" applyFont="1" applyFill="1" applyBorder="1" applyAlignment="1" applyProtection="1">
      <alignment horizontal="center" vertical="top" wrapText="1"/>
    </xf>
    <xf numFmtId="0" fontId="14" fillId="2" borderId="4" xfId="1" applyNumberFormat="1" applyFont="1" applyFill="1" applyBorder="1" applyAlignment="1" applyProtection="1">
      <alignment horizontal="center" vertical="top" wrapText="1"/>
    </xf>
    <xf numFmtId="0" fontId="15" fillId="2" borderId="2" xfId="1" applyNumberFormat="1" applyFont="1" applyFill="1" applyBorder="1" applyAlignment="1" applyProtection="1">
      <alignment horizontal="center" vertical="top"/>
    </xf>
    <xf numFmtId="0" fontId="15" fillId="2" borderId="3" xfId="1" applyNumberFormat="1" applyFont="1" applyFill="1" applyBorder="1" applyAlignment="1" applyProtection="1">
      <alignment horizontal="center" vertical="top"/>
    </xf>
    <xf numFmtId="0" fontId="15" fillId="2" borderId="4" xfId="1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34</v>
      </c>
      <c r="C1" s="1"/>
      <c r="D1" s="1"/>
      <c r="E1" s="1"/>
      <c r="F1" s="1"/>
      <c r="G1" s="1"/>
      <c r="H1" s="1"/>
      <c r="I1" s="1" t="s">
        <v>1</v>
      </c>
      <c r="J1" s="2">
        <v>44583</v>
      </c>
    </row>
    <row r="2" spans="1:18" ht="18.75" customHeight="1" x14ac:dyDescent="0.3">
      <c r="A2" s="7"/>
      <c r="B2" s="41" t="s">
        <v>5</v>
      </c>
      <c r="C2" s="42" t="s">
        <v>28</v>
      </c>
      <c r="D2" s="45" t="s">
        <v>6</v>
      </c>
      <c r="E2" s="45" t="s">
        <v>7</v>
      </c>
      <c r="F2" s="18" t="s">
        <v>2</v>
      </c>
      <c r="G2" s="18" t="s">
        <v>3</v>
      </c>
      <c r="H2" s="18" t="s">
        <v>4</v>
      </c>
      <c r="I2" s="18" t="s">
        <v>8</v>
      </c>
      <c r="J2" s="21" t="s">
        <v>9</v>
      </c>
      <c r="K2" s="21"/>
      <c r="L2" s="21"/>
      <c r="M2" s="21" t="s">
        <v>10</v>
      </c>
      <c r="N2" s="21"/>
      <c r="O2" s="21"/>
      <c r="P2" s="21"/>
      <c r="Q2" s="15" t="s">
        <v>11</v>
      </c>
      <c r="R2" s="30" t="s">
        <v>12</v>
      </c>
    </row>
    <row r="3" spans="1:18" ht="15" customHeight="1" x14ac:dyDescent="0.3">
      <c r="A3" s="7"/>
      <c r="B3" s="41"/>
      <c r="C3" s="43"/>
      <c r="D3" s="46"/>
      <c r="E3" s="46"/>
      <c r="F3" s="19"/>
      <c r="G3" s="19"/>
      <c r="H3" s="19"/>
      <c r="I3" s="19"/>
      <c r="J3" s="18" t="s">
        <v>13</v>
      </c>
      <c r="K3" s="33" t="s">
        <v>14</v>
      </c>
      <c r="L3" s="18" t="s">
        <v>15</v>
      </c>
      <c r="M3" s="18" t="s">
        <v>16</v>
      </c>
      <c r="N3" s="18" t="s">
        <v>17</v>
      </c>
      <c r="O3" s="18" t="s">
        <v>18</v>
      </c>
      <c r="P3" s="18" t="s">
        <v>19</v>
      </c>
      <c r="Q3" s="16"/>
      <c r="R3" s="31"/>
    </row>
    <row r="4" spans="1:18" ht="40.5" x14ac:dyDescent="0.3">
      <c r="A4" s="7"/>
      <c r="B4" s="12" t="s">
        <v>33</v>
      </c>
      <c r="C4" s="44"/>
      <c r="D4" s="47"/>
      <c r="E4" s="47"/>
      <c r="F4" s="20"/>
      <c r="G4" s="20"/>
      <c r="H4" s="20"/>
      <c r="I4" s="20"/>
      <c r="J4" s="20"/>
      <c r="K4" s="34"/>
      <c r="L4" s="20"/>
      <c r="M4" s="20"/>
      <c r="N4" s="20"/>
      <c r="O4" s="20"/>
      <c r="P4" s="20"/>
      <c r="Q4" s="17"/>
      <c r="R4" s="32"/>
    </row>
    <row r="5" spans="1:18" ht="21" x14ac:dyDescent="0.35">
      <c r="A5" s="38" t="s">
        <v>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</row>
    <row r="6" spans="1:18" ht="18.75" x14ac:dyDescent="0.3">
      <c r="A6" s="7"/>
      <c r="B6" s="3" t="s">
        <v>30</v>
      </c>
      <c r="C6" s="4">
        <v>160</v>
      </c>
      <c r="D6" s="4">
        <f>C6*0.25</f>
        <v>40</v>
      </c>
      <c r="E6" s="4">
        <f>C6-D6</f>
        <v>120</v>
      </c>
      <c r="F6" s="4">
        <f>E6*2%</f>
        <v>2.4</v>
      </c>
      <c r="G6" s="4">
        <f>E6*0.4%</f>
        <v>0.48</v>
      </c>
      <c r="H6" s="4">
        <f>E6*16.3%</f>
        <v>19.560000000000002</v>
      </c>
      <c r="I6" s="4">
        <f>E6*80%</f>
        <v>96</v>
      </c>
      <c r="J6" s="4">
        <f>E6*0.12%</f>
        <v>0.14399999999999999</v>
      </c>
      <c r="K6" s="4">
        <f>E6*20%</f>
        <v>24</v>
      </c>
      <c r="L6" s="4">
        <v>0</v>
      </c>
      <c r="M6" s="4">
        <f>E6*10%</f>
        <v>12</v>
      </c>
      <c r="N6" s="4">
        <f>E6*58%</f>
        <v>69.599999999999994</v>
      </c>
      <c r="O6" s="4">
        <f>E6*23%</f>
        <v>27.6</v>
      </c>
      <c r="P6" s="4">
        <f>E6*0.9%</f>
        <v>1.08</v>
      </c>
      <c r="Q6" s="4">
        <v>57</v>
      </c>
      <c r="R6" s="4">
        <f>C6/1000*57</f>
        <v>9.120000000000001</v>
      </c>
    </row>
    <row r="7" spans="1:18" ht="18.75" x14ac:dyDescent="0.3">
      <c r="A7" s="7"/>
      <c r="B7" s="3" t="s">
        <v>20</v>
      </c>
      <c r="C7" s="4">
        <v>15</v>
      </c>
      <c r="D7" s="4">
        <v>0</v>
      </c>
      <c r="E7" s="4">
        <f>C7-D7</f>
        <v>15</v>
      </c>
      <c r="F7" s="4">
        <f>E7*0.5%</f>
        <v>7.4999999999999997E-2</v>
      </c>
      <c r="G7" s="4">
        <f>E7*82.5%</f>
        <v>12.375</v>
      </c>
      <c r="H7" s="4">
        <f>E7*0.8%</f>
        <v>0.12</v>
      </c>
      <c r="I7" s="4">
        <f>E7*748%</f>
        <v>112.2</v>
      </c>
      <c r="J7" s="4">
        <v>0</v>
      </c>
      <c r="K7" s="4">
        <v>0</v>
      </c>
      <c r="L7" s="4">
        <f>E7*0.59%</f>
        <v>8.8499999999999995E-2</v>
      </c>
      <c r="M7" s="4">
        <f>E7*12%</f>
        <v>1.7999999999999998</v>
      </c>
      <c r="N7" s="4">
        <f>E7*19%</f>
        <v>2.85</v>
      </c>
      <c r="O7" s="4">
        <f>E7*0.4%</f>
        <v>0.06</v>
      </c>
      <c r="P7" s="4">
        <f>E7*0.2%</f>
        <v>0.03</v>
      </c>
      <c r="Q7" s="4">
        <v>480</v>
      </c>
      <c r="R7" s="5">
        <f>C7/1000*480</f>
        <v>7.1999999999999993</v>
      </c>
    </row>
    <row r="8" spans="1:18" ht="18.75" x14ac:dyDescent="0.3">
      <c r="A8" s="7"/>
      <c r="B8" s="13" t="s">
        <v>21</v>
      </c>
      <c r="C8" s="6">
        <f t="shared" ref="C8:P8" si="0">SUM(C6:C7)</f>
        <v>175</v>
      </c>
      <c r="D8" s="6">
        <f t="shared" si="0"/>
        <v>40</v>
      </c>
      <c r="E8" s="6">
        <f t="shared" si="0"/>
        <v>135</v>
      </c>
      <c r="F8" s="6">
        <f t="shared" si="0"/>
        <v>2.4750000000000001</v>
      </c>
      <c r="G8" s="6">
        <f t="shared" si="0"/>
        <v>12.855</v>
      </c>
      <c r="H8" s="6">
        <f t="shared" si="0"/>
        <v>19.680000000000003</v>
      </c>
      <c r="I8" s="6">
        <f t="shared" si="0"/>
        <v>208.2</v>
      </c>
      <c r="J8" s="6">
        <f t="shared" si="0"/>
        <v>0.14399999999999999</v>
      </c>
      <c r="K8" s="6">
        <f t="shared" si="0"/>
        <v>24</v>
      </c>
      <c r="L8" s="6">
        <f t="shared" si="0"/>
        <v>8.8499999999999995E-2</v>
      </c>
      <c r="M8" s="6">
        <f t="shared" si="0"/>
        <v>13.8</v>
      </c>
      <c r="N8" s="6">
        <f t="shared" si="0"/>
        <v>72.449999999999989</v>
      </c>
      <c r="O8" s="6">
        <f t="shared" si="0"/>
        <v>27.66</v>
      </c>
      <c r="P8" s="6">
        <f t="shared" si="0"/>
        <v>1.1100000000000001</v>
      </c>
      <c r="Q8" s="6"/>
      <c r="R8" s="6">
        <f>SUM(R6:R7)</f>
        <v>16.32</v>
      </c>
    </row>
    <row r="9" spans="1:18" ht="21" x14ac:dyDescent="0.35">
      <c r="A9" s="7"/>
      <c r="B9" s="35" t="s">
        <v>22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18.75" x14ac:dyDescent="0.3">
      <c r="A10" s="7"/>
      <c r="B10" s="3" t="s">
        <v>23</v>
      </c>
      <c r="C10" s="4">
        <v>100</v>
      </c>
      <c r="D10" s="4">
        <f>C10*25%</f>
        <v>25</v>
      </c>
      <c r="E10" s="4">
        <f>C10-D10</f>
        <v>75</v>
      </c>
      <c r="F10" s="4">
        <f>E10*18.2%</f>
        <v>13.65</v>
      </c>
      <c r="G10" s="4">
        <f>E10*18.4%</f>
        <v>13.799999999999999</v>
      </c>
      <c r="H10" s="4">
        <f>E10*0.7%</f>
        <v>0.52499999999999991</v>
      </c>
      <c r="I10" s="4">
        <f>E10*241%</f>
        <v>180.75</v>
      </c>
      <c r="J10" s="4">
        <f>E10*0.07%</f>
        <v>5.2500000000000005E-2</v>
      </c>
      <c r="K10" s="4">
        <v>0</v>
      </c>
      <c r="L10" s="4">
        <f>E10*0.07%</f>
        <v>5.2500000000000005E-2</v>
      </c>
      <c r="M10" s="4">
        <f>E10*16%</f>
        <v>12</v>
      </c>
      <c r="N10" s="4">
        <f>E10*165%</f>
        <v>123.75</v>
      </c>
      <c r="O10" s="4">
        <f>E10*18%</f>
        <v>13.5</v>
      </c>
      <c r="P10" s="4">
        <f>E10*1.6%</f>
        <v>1.2</v>
      </c>
      <c r="Q10" s="4">
        <v>270</v>
      </c>
      <c r="R10" s="4">
        <f>C10/1000*270</f>
        <v>27</v>
      </c>
    </row>
    <row r="11" spans="1:18" ht="18.75" x14ac:dyDescent="0.3">
      <c r="A11" s="7"/>
      <c r="B11" s="8" t="s">
        <v>21</v>
      </c>
      <c r="C11" s="6">
        <f>SUM(C10:C10)</f>
        <v>100</v>
      </c>
      <c r="D11" s="6">
        <f>SUM(D10:D10)</f>
        <v>25</v>
      </c>
      <c r="E11" s="6">
        <f>C11-D11</f>
        <v>75</v>
      </c>
      <c r="F11" s="6">
        <f t="shared" ref="F11:P11" si="1">SUM(F10:F10)</f>
        <v>13.65</v>
      </c>
      <c r="G11" s="6">
        <f t="shared" si="1"/>
        <v>13.799999999999999</v>
      </c>
      <c r="H11" s="6">
        <f t="shared" si="1"/>
        <v>0.52499999999999991</v>
      </c>
      <c r="I11" s="6">
        <f t="shared" si="1"/>
        <v>180.75</v>
      </c>
      <c r="J11" s="6">
        <f t="shared" si="1"/>
        <v>5.2500000000000005E-2</v>
      </c>
      <c r="K11" s="6">
        <f t="shared" si="1"/>
        <v>0</v>
      </c>
      <c r="L11" s="6">
        <f t="shared" si="1"/>
        <v>5.2500000000000005E-2</v>
      </c>
      <c r="M11" s="6">
        <f t="shared" si="1"/>
        <v>12</v>
      </c>
      <c r="N11" s="6">
        <f t="shared" si="1"/>
        <v>123.75</v>
      </c>
      <c r="O11" s="6">
        <f t="shared" si="1"/>
        <v>13.5</v>
      </c>
      <c r="P11" s="6">
        <f t="shared" si="1"/>
        <v>1.2</v>
      </c>
      <c r="Q11" s="6"/>
      <c r="R11" s="6">
        <f>SUM(R10:R10)</f>
        <v>27</v>
      </c>
    </row>
    <row r="12" spans="1:18" ht="21" x14ac:dyDescent="0.35">
      <c r="A12" s="7"/>
      <c r="B12" s="22" t="s">
        <v>24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8" ht="18.75" x14ac:dyDescent="0.3">
      <c r="A13" s="7"/>
      <c r="B13" s="8" t="s">
        <v>21</v>
      </c>
      <c r="C13" s="6">
        <v>50</v>
      </c>
      <c r="D13" s="6">
        <v>0</v>
      </c>
      <c r="E13" s="6">
        <v>50</v>
      </c>
      <c r="F13" s="6">
        <f>E13*7.9%</f>
        <v>3.95</v>
      </c>
      <c r="G13" s="6">
        <f>E13*1%</f>
        <v>0.5</v>
      </c>
      <c r="H13" s="6">
        <f>E13*48.1%</f>
        <v>24.05</v>
      </c>
      <c r="I13" s="6">
        <f>E13*239%</f>
        <v>119.5</v>
      </c>
      <c r="J13" s="6">
        <f>E13*0.16%</f>
        <v>0.08</v>
      </c>
      <c r="K13" s="6">
        <v>0</v>
      </c>
      <c r="L13" s="6">
        <v>0</v>
      </c>
      <c r="M13" s="6">
        <f>E13*23%</f>
        <v>11.5</v>
      </c>
      <c r="N13" s="6">
        <f>E13*87%</f>
        <v>43.5</v>
      </c>
      <c r="O13" s="6">
        <f>E13*33%</f>
        <v>16.5</v>
      </c>
      <c r="P13" s="6">
        <f>E13*2%</f>
        <v>1</v>
      </c>
      <c r="Q13" s="6">
        <v>50</v>
      </c>
      <c r="R13" s="6">
        <f>C13/1000*50</f>
        <v>2.5</v>
      </c>
    </row>
    <row r="14" spans="1:18" ht="21" x14ac:dyDescent="0.35">
      <c r="A14" s="9"/>
      <c r="B14" s="22" t="s">
        <v>25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8" ht="18.75" x14ac:dyDescent="0.3">
      <c r="A15" s="9"/>
      <c r="B15" s="4" t="s">
        <v>26</v>
      </c>
      <c r="C15" s="4">
        <v>15</v>
      </c>
      <c r="D15" s="4">
        <v>0</v>
      </c>
      <c r="E15" s="4">
        <v>15</v>
      </c>
      <c r="F15" s="4">
        <f>E15*5.2%</f>
        <v>0.78</v>
      </c>
      <c r="G15" s="4">
        <v>0</v>
      </c>
      <c r="H15" s="4">
        <f>E15*55%</f>
        <v>8.25</v>
      </c>
      <c r="I15" s="4">
        <f>E15*234%</f>
        <v>35.099999999999994</v>
      </c>
      <c r="J15" s="4">
        <f>E15*0.1%</f>
        <v>1.4999999999999999E-2</v>
      </c>
      <c r="K15" s="4">
        <f>E15*4%</f>
        <v>0.6</v>
      </c>
      <c r="L15" s="4">
        <v>0</v>
      </c>
      <c r="M15" s="4">
        <f>E15*160%</f>
        <v>24</v>
      </c>
      <c r="N15" s="4">
        <f>E15*146%</f>
        <v>21.9</v>
      </c>
      <c r="O15" s="4">
        <f>E15*105%</f>
        <v>15.75</v>
      </c>
      <c r="P15" s="4">
        <f>E15*3.2%</f>
        <v>0.48</v>
      </c>
      <c r="Q15" s="4">
        <v>350</v>
      </c>
      <c r="R15" s="4">
        <f>C15/1000*350</f>
        <v>5.25</v>
      </c>
    </row>
    <row r="16" spans="1:18" ht="18.75" x14ac:dyDescent="0.3">
      <c r="A16" s="9"/>
      <c r="B16" s="4" t="s">
        <v>27</v>
      </c>
      <c r="C16" s="4">
        <v>10</v>
      </c>
      <c r="D16" s="4">
        <v>0</v>
      </c>
      <c r="E16" s="4">
        <v>10</v>
      </c>
      <c r="F16" s="4">
        <v>0</v>
      </c>
      <c r="G16" s="4">
        <v>0</v>
      </c>
      <c r="H16" s="4">
        <f>E16*99.8%</f>
        <v>9.98</v>
      </c>
      <c r="I16" s="4">
        <f>E16*379%</f>
        <v>37.9</v>
      </c>
      <c r="J16" s="4">
        <v>0</v>
      </c>
      <c r="K16" s="4">
        <v>0</v>
      </c>
      <c r="L16" s="4">
        <v>0</v>
      </c>
      <c r="M16" s="4">
        <f>E16*2%</f>
        <v>0.2</v>
      </c>
      <c r="N16" s="4">
        <v>0</v>
      </c>
      <c r="O16" s="4">
        <v>0</v>
      </c>
      <c r="P16" s="4">
        <f>E16*0.3%</f>
        <v>0.03</v>
      </c>
      <c r="Q16" s="4">
        <v>60</v>
      </c>
      <c r="R16" s="4">
        <f>C16/1000*60</f>
        <v>0.6</v>
      </c>
    </row>
    <row r="17" spans="1:18" ht="18.75" x14ac:dyDescent="0.3">
      <c r="A17" s="9"/>
      <c r="B17" s="8" t="s">
        <v>21</v>
      </c>
      <c r="C17" s="6">
        <v>25</v>
      </c>
      <c r="D17" s="6">
        <f>SUM(D15:D16)</f>
        <v>0</v>
      </c>
      <c r="E17" s="6">
        <v>150</v>
      </c>
      <c r="F17" s="6">
        <f t="shared" ref="F17:P17" si="2">SUM(F15:F16)</f>
        <v>0.78</v>
      </c>
      <c r="G17" s="6">
        <f t="shared" si="2"/>
        <v>0</v>
      </c>
      <c r="H17" s="6">
        <f t="shared" si="2"/>
        <v>18.23</v>
      </c>
      <c r="I17" s="6">
        <f t="shared" si="2"/>
        <v>73</v>
      </c>
      <c r="J17" s="6">
        <f t="shared" si="2"/>
        <v>1.4999999999999999E-2</v>
      </c>
      <c r="K17" s="6">
        <f t="shared" si="2"/>
        <v>0.6</v>
      </c>
      <c r="L17" s="6">
        <f t="shared" si="2"/>
        <v>0</v>
      </c>
      <c r="M17" s="6">
        <f t="shared" si="2"/>
        <v>24.2</v>
      </c>
      <c r="N17" s="6">
        <f t="shared" si="2"/>
        <v>21.9</v>
      </c>
      <c r="O17" s="6">
        <f t="shared" si="2"/>
        <v>15.75</v>
      </c>
      <c r="P17" s="6">
        <f t="shared" si="2"/>
        <v>0.51</v>
      </c>
      <c r="Q17" s="6"/>
      <c r="R17" s="6">
        <f>SUM(R15:R16)</f>
        <v>5.85</v>
      </c>
    </row>
    <row r="18" spans="1:18" ht="21" x14ac:dyDescent="0.35">
      <c r="A18" s="7"/>
      <c r="B18" s="22" t="s">
        <v>31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6"/>
    </row>
    <row r="19" spans="1:18" ht="18.75" x14ac:dyDescent="0.3">
      <c r="A19" s="7"/>
      <c r="B19" s="8" t="s">
        <v>21</v>
      </c>
      <c r="C19" s="6">
        <v>147</v>
      </c>
      <c r="D19" s="6">
        <v>0</v>
      </c>
      <c r="E19" s="6">
        <v>150</v>
      </c>
      <c r="F19" s="6">
        <f>E19*0.08%</f>
        <v>0.12000000000000001</v>
      </c>
      <c r="G19" s="6">
        <v>0</v>
      </c>
      <c r="H19" s="6">
        <f>E19*9.6%</f>
        <v>14.4</v>
      </c>
      <c r="I19" s="6">
        <f>E19*43%</f>
        <v>64.5</v>
      </c>
      <c r="J19" s="6">
        <f>E19*0.06%</f>
        <v>0.09</v>
      </c>
      <c r="K19" s="6">
        <f>E19*10%</f>
        <v>15</v>
      </c>
      <c r="L19" s="6">
        <v>0</v>
      </c>
      <c r="M19" s="6">
        <f>E19*20%</f>
        <v>30</v>
      </c>
      <c r="N19" s="6">
        <f>E19*20%</f>
        <v>30</v>
      </c>
      <c r="O19" s="6">
        <f>E19*9%</f>
        <v>13.5</v>
      </c>
      <c r="P19" s="6">
        <f>E19*0.5%</f>
        <v>0.75</v>
      </c>
      <c r="Q19" s="6">
        <v>63</v>
      </c>
      <c r="R19" s="6">
        <f>C19/1000*63</f>
        <v>9.2609999999999992</v>
      </c>
    </row>
    <row r="20" spans="1:18" ht="21" x14ac:dyDescent="0.35">
      <c r="A20" s="7"/>
      <c r="B20" s="27" t="s">
        <v>32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18" ht="18.75" x14ac:dyDescent="0.3">
      <c r="A21" s="7"/>
      <c r="B21" s="8" t="s">
        <v>21</v>
      </c>
      <c r="C21" s="10">
        <v>3</v>
      </c>
      <c r="D21" s="6">
        <v>0</v>
      </c>
      <c r="E21" s="10">
        <f>C21-D21</f>
        <v>3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20</v>
      </c>
      <c r="R21" s="10">
        <f>C21/1000*20</f>
        <v>0.06</v>
      </c>
    </row>
    <row r="22" spans="1:18" ht="18.75" x14ac:dyDescent="0.3">
      <c r="A22" s="7"/>
      <c r="B22" s="8"/>
      <c r="C22" s="10"/>
      <c r="D22" s="6"/>
      <c r="E22" s="10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0"/>
    </row>
    <row r="23" spans="1:18" ht="23.25" x14ac:dyDescent="0.35">
      <c r="A23" s="7"/>
      <c r="B23" s="14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1">
        <f>R21+R19+R17+R13+R11+R8</f>
        <v>60.991</v>
      </c>
    </row>
    <row r="24" spans="1:18" ht="18.75" x14ac:dyDescent="0.3">
      <c r="A24" s="7"/>
      <c r="B24" s="8"/>
      <c r="C24" s="10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0"/>
    </row>
  </sheetData>
  <mergeCells count="25">
    <mergeCell ref="E2:E4"/>
    <mergeCell ref="G2:G4"/>
    <mergeCell ref="O3:O4"/>
    <mergeCell ref="P3:P4"/>
    <mergeCell ref="B12:R12"/>
    <mergeCell ref="B14:R14"/>
    <mergeCell ref="B18:R18"/>
    <mergeCell ref="B20:R20"/>
    <mergeCell ref="R2:R4"/>
    <mergeCell ref="J3:J4"/>
    <mergeCell ref="K3:K4"/>
    <mergeCell ref="L3:L4"/>
    <mergeCell ref="M3:M4"/>
    <mergeCell ref="N3:N4"/>
    <mergeCell ref="B9:R9"/>
    <mergeCell ref="F2:F4"/>
    <mergeCell ref="A5:R5"/>
    <mergeCell ref="B2:B3"/>
    <mergeCell ref="C2:C4"/>
    <mergeCell ref="D2:D4"/>
    <mergeCell ref="Q2:Q4"/>
    <mergeCell ref="H2:H4"/>
    <mergeCell ref="I2:I4"/>
    <mergeCell ref="J2:L2"/>
    <mergeCell ref="M2:P2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2022-04-06T07:34:02Z</dcterms:modified>
</cp:coreProperties>
</file>